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過払い金計算シミュレーション" sheetId="1" r:id="rId1"/>
    <sheet name="入力・計算用シート" sheetId="2" r:id="rId2"/>
    <sheet name="更新履歴" sheetId="3" r:id="rId3"/>
  </sheets>
  <definedNames/>
  <calcPr fullCalcOnLoad="1"/>
</workbook>
</file>

<file path=xl/sharedStrings.xml><?xml version="1.0" encoding="utf-8"?>
<sst xmlns="http://schemas.openxmlformats.org/spreadsheetml/2006/main" count="103" uniqueCount="79">
  <si>
    <t>残元金</t>
  </si>
  <si>
    <t>利息制限法計算</t>
  </si>
  <si>
    <t>借入・返済</t>
  </si>
  <si>
    <t>制限利息</t>
  </si>
  <si>
    <t>年</t>
  </si>
  <si>
    <t>最初に５０万円借入れ、後は、利息支払いのみ</t>
  </si>
  <si>
    <t>①</t>
  </si>
  <si>
    <t>②</t>
  </si>
  <si>
    <t>③</t>
  </si>
  <si>
    <t>完済　
（少額の過払い）</t>
  </si>
  <si>
    <t>借金残
３５万円</t>
  </si>
  <si>
    <t>契約上の
残元金</t>
  </si>
  <si>
    <t>契約上の
利息支払</t>
  </si>
  <si>
    <t>shimazaki@shima-office.com</t>
  </si>
  <si>
    <t>http://shima-office.com</t>
  </si>
  <si>
    <t>　　島崎法律事務所　075-253-2630</t>
  </si>
  <si>
    <t>過払い金計算シミュレーション</t>
  </si>
  <si>
    <t>過払い
５８万円</t>
  </si>
  <si>
    <t>　京都市中京区高倉通夷川上るＭ＆Ｍ’ビル２階</t>
  </si>
  <si>
    <t>最初に１０万円借入れ、５年後に４０万円追加借入れ</t>
  </si>
  <si>
    <t>最初に１００万円借入れ、５年後に５０万円返済　　　</t>
  </si>
  <si>
    <t xml:space="preserve">　サラ金へ高い利息の支払を続けていた場合、利息制限法に基づき再計算すると、
払いすぎた利息は元金に充当され、その結果、元金が完済になった上に、さらに
余分に払っていた、ということもあります。これが「過払い金」で、法律上、取り戻す
ことができます。　 どんな場合に過払いになるか、シミュレーションしてみました。　    </t>
  </si>
  <si>
    <t xml:space="preserve">１年毎に利息を支払うものとして計算しています。毎月利息を支払う一般的な場合には、もう少し、有利
に（借金残は少なく、過払
金の額は多く）なります。         </t>
  </si>
  <si>
    <t>利息制限法</t>
  </si>
  <si>
    <t>制限利率
（％）</t>
  </si>
  <si>
    <t>◇過払い金に対する利息は付加していません。</t>
  </si>
  <si>
    <t>◇１年毎に契約上の利息を支払ったものとして計算しています。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</si>
  <si>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</si>
  <si>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</si>
  <si>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</si>
  <si>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</si>
  <si>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</si>
  <si>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</si>
  <si>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</si>
  <si>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</si>
  <si>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</si>
  <si>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</si>
  <si>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</si>
  <si>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</si>
  <si>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</si>
  <si>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</si>
  <si>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</si>
  <si>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</si>
  <si>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</si>
  <si>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</si>
  <si>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</si>
  <si>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</si>
  <si>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作成</t>
  </si>
  <si>
    <t>更新</t>
  </si>
  <si>
    <t>（問い合わせ先）</t>
  </si>
  <si>
    <t>日付</t>
  </si>
  <si>
    <t>更新内容</t>
  </si>
  <si>
    <t>入力シート追加</t>
  </si>
  <si>
    <t>過払い金計算シミュレーション作成</t>
  </si>
  <si>
    <t>過払い金シミュレーション変更履歴</t>
  </si>
  <si>
    <t>ご自分で、取引履歴の概要を入力して、利息制限法残高、過払い金の目安をつけて
いただくための、入力・計算用シートです。　　注意事項をよく読んで、お使い下さい。　</t>
  </si>
  <si>
    <t>注意事項</t>
  </si>
  <si>
    <t>◇追加借入、返済は、１年ごとにしか、入力できません。</t>
  </si>
  <si>
    <t>１ 初回取引からの、全ての取引についての、取引履歴に基づき、入力すること</t>
  </si>
  <si>
    <t>２ 専用の計算ソフト（過払い利息、閏年などにも対応したもの）を使用すること</t>
  </si>
  <si>
    <t>◆従って、このシートは、あくまでも、一応の「目安」としての意味しかありません。</t>
  </si>
  <si>
    <t>過払い金計算シミュレーション ： 入力・計算用シート</t>
  </si>
  <si>
    <t>shimazaki@shima-office.com</t>
  </si>
  <si>
    <t>使用方法</t>
  </si>
  <si>
    <t>欄で、一番最初に借入をした年を選ぶ。</t>
  </si>
  <si>
    <t>欄に、 借入、元金返済、追加借入を入力する。</t>
  </si>
  <si>
    <t>元金返済は、例えば「-150000」のように、マイナスをつける。</t>
  </si>
  <si>
    <t>◆正確な金額を計算し、過払金を取り戻すには、弁護士に依頼するのがベストです。</t>
  </si>
  <si>
    <t>　正確な金額を計算するには・・・</t>
  </si>
  <si>
    <t xml:space="preserve"> ◆ ご自分の借金が過払いか知りたい方は、次の「入力・計算用シート」へ</t>
  </si>
  <si>
    <t xml:space="preserve"> 2009/1/17</t>
  </si>
  <si>
    <t xml:space="preserve"> 2009/1/18</t>
  </si>
  <si>
    <t>←ここで、契約上の利率（％）を選択する。</t>
  </si>
  <si>
    <r>
      <t xml:space="preserve">  ６年間、年２９％の利息を払い続けて、現在、
元金残高が５０万円の場合のシミュレーション
</t>
    </r>
    <r>
      <rPr>
        <sz val="9"/>
        <rFont val="ＭＳ Ｐゴシック"/>
        <family val="3"/>
      </rPr>
      <t>期間、残高が同じでも・・</t>
    </r>
    <r>
      <rPr>
        <sz val="9"/>
        <rFont val="ＭＳ Ｐ明朝"/>
        <family val="1"/>
      </rPr>
      <t>・</t>
    </r>
    <r>
      <rPr>
        <sz val="11"/>
        <rFont val="ＭＳ Ｐ明朝"/>
        <family val="1"/>
      </rPr>
      <t xml:space="preserve">
</t>
    </r>
    <r>
      <rPr>
        <sz val="12"/>
        <color indexed="18"/>
        <rFont val="ＭＳ Ｐゴシック"/>
        <family val="3"/>
      </rPr>
      <t>借入・返済のパターンにより、大きな違いが！</t>
    </r>
  </si>
  <si>
    <t>６年経って・・・</t>
  </si>
  <si>
    <t>６年経っても・・・</t>
  </si>
  <si>
    <t>６年経てば・・・</t>
  </si>
  <si>
    <t>◇契約上の利率は、年利２０～４０％の範囲で、１％単位での選択となっています。</t>
  </si>
  <si>
    <t>2003(H15)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</si>
</sst>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yyyy\ \(gee\)"/>
    <numFmt numFmtId="178" formatCode="mmm\-yyyy"/>
    <numFmt numFmtId="179" formatCode="0_);[Red]\(0\)"/>
    <numFmt numFmtId="180" formatCode="[$-411]yyyy\(gee\)"/>
    <numFmt numFmtId="181" formatCode="[$-411]yyyy\(ge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sz val="11"/>
      <color indexed="9"/>
      <name val="ＭＳ Ｐ明朝"/>
      <family val="1"/>
    </font>
    <font>
      <sz val="12"/>
      <color indexed="1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38" fontId="2" fillId="0" borderId="0" xfId="17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8" fontId="2" fillId="0" borderId="1" xfId="17" applyFont="1" applyBorder="1" applyAlignment="1">
      <alignment horizontal="right" vertical="center"/>
    </xf>
    <xf numFmtId="38" fontId="2" fillId="0" borderId="2" xfId="17" applyFont="1" applyBorder="1" applyAlignment="1">
      <alignment horizontal="right" vertical="center"/>
    </xf>
    <xf numFmtId="38" fontId="2" fillId="0" borderId="3" xfId="17" applyFont="1" applyBorder="1" applyAlignment="1">
      <alignment horizontal="right" vertical="center"/>
    </xf>
    <xf numFmtId="38" fontId="2" fillId="0" borderId="4" xfId="17" applyFont="1" applyBorder="1" applyAlignment="1">
      <alignment horizontal="right" vertical="center"/>
    </xf>
    <xf numFmtId="38" fontId="2" fillId="0" borderId="5" xfId="17" applyFont="1" applyBorder="1" applyAlignment="1">
      <alignment horizontal="right" vertical="center"/>
    </xf>
    <xf numFmtId="38" fontId="2" fillId="0" borderId="6" xfId="17" applyFont="1" applyBorder="1" applyAlignment="1">
      <alignment horizontal="right" vertical="center"/>
    </xf>
    <xf numFmtId="38" fontId="2" fillId="0" borderId="7" xfId="17" applyFont="1" applyBorder="1" applyAlignment="1">
      <alignment horizontal="right" vertical="center"/>
    </xf>
    <xf numFmtId="38" fontId="2" fillId="0" borderId="8" xfId="17" applyFont="1" applyBorder="1" applyAlignment="1">
      <alignment horizontal="right" vertical="center"/>
    </xf>
    <xf numFmtId="38" fontId="2" fillId="0" borderId="9" xfId="17" applyFont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0" xfId="17" applyFont="1" applyAlignment="1">
      <alignment horizontal="left" vertical="center"/>
    </xf>
    <xf numFmtId="38" fontId="0" fillId="0" borderId="0" xfId="17" applyFont="1" applyAlignment="1">
      <alignment horizontal="right" vertical="center"/>
    </xf>
    <xf numFmtId="38" fontId="3" fillId="0" borderId="0" xfId="17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2" fillId="0" borderId="0" xfId="17" applyFont="1" applyBorder="1" applyAlignment="1">
      <alignment horizontal="right" vertical="center"/>
    </xf>
    <xf numFmtId="38" fontId="2" fillId="0" borderId="0" xfId="17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17" applyFont="1" applyFill="1" applyBorder="1" applyAlignment="1">
      <alignment horizontal="center" vertical="center"/>
    </xf>
    <xf numFmtId="38" fontId="2" fillId="0" borderId="0" xfId="17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8" fontId="0" fillId="0" borderId="0" xfId="17" applyFont="1" applyFill="1" applyAlignment="1">
      <alignment horizontal="left" vertical="center"/>
    </xf>
    <xf numFmtId="14" fontId="0" fillId="0" borderId="0" xfId="17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3" xfId="17" applyFont="1" applyBorder="1" applyAlignment="1">
      <alignment horizontal="center" vertical="center"/>
    </xf>
    <xf numFmtId="38" fontId="2" fillId="0" borderId="4" xfId="17" applyFont="1" applyBorder="1" applyAlignment="1">
      <alignment horizontal="center" vertical="center"/>
    </xf>
    <xf numFmtId="38" fontId="8" fillId="2" borderId="13" xfId="17" applyFont="1" applyFill="1" applyBorder="1" applyAlignment="1">
      <alignment horizontal="center" vertical="center" wrapText="1"/>
    </xf>
    <xf numFmtId="38" fontId="5" fillId="0" borderId="0" xfId="16" applyAlignment="1">
      <alignment horizontal="right" vertical="center"/>
    </xf>
    <xf numFmtId="38" fontId="2" fillId="0" borderId="0" xfId="17" applyFont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38" fontId="2" fillId="0" borderId="14" xfId="17" applyFont="1" applyBorder="1" applyAlignment="1">
      <alignment horizontal="right" vertical="center"/>
    </xf>
    <xf numFmtId="38" fontId="2" fillId="0" borderId="15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2" fillId="0" borderId="3" xfId="17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38" fontId="2" fillId="0" borderId="14" xfId="17" applyFont="1" applyBorder="1" applyAlignment="1">
      <alignment horizontal="center" vertical="center"/>
    </xf>
    <xf numFmtId="38" fontId="2" fillId="0" borderId="1" xfId="17" applyNumberFormat="1" applyFont="1" applyBorder="1" applyAlignment="1">
      <alignment horizontal="center" vertical="center"/>
    </xf>
    <xf numFmtId="38" fontId="2" fillId="0" borderId="3" xfId="17" applyNumberFormat="1" applyFont="1" applyBorder="1" applyAlignment="1">
      <alignment horizontal="center" vertical="center"/>
    </xf>
    <xf numFmtId="38" fontId="2" fillId="0" borderId="16" xfId="17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14" fontId="10" fillId="0" borderId="0" xfId="17" applyNumberFormat="1" applyFont="1" applyAlignment="1">
      <alignment horizontal="right" vertical="center"/>
    </xf>
    <xf numFmtId="14" fontId="9" fillId="0" borderId="0" xfId="17" applyNumberFormat="1" applyFont="1" applyAlignment="1">
      <alignment horizontal="left" vertical="center"/>
    </xf>
    <xf numFmtId="38" fontId="12" fillId="0" borderId="0" xfId="17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4" fontId="2" fillId="0" borderId="1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81" fontId="2" fillId="0" borderId="12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3" borderId="0" xfId="0" applyFill="1" applyAlignment="1">
      <alignment/>
    </xf>
    <xf numFmtId="179" fontId="2" fillId="4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9" fontId="2" fillId="0" borderId="20" xfId="0" applyNumberFormat="1" applyFont="1" applyFill="1" applyBorder="1" applyAlignment="1">
      <alignment horizontal="center" vertical="center"/>
    </xf>
    <xf numFmtId="179" fontId="2" fillId="4" borderId="21" xfId="0" applyNumberFormat="1" applyFont="1" applyFill="1" applyBorder="1" applyAlignment="1" applyProtection="1">
      <alignment horizontal="center" vertical="center"/>
      <protection locked="0"/>
    </xf>
    <xf numFmtId="38" fontId="2" fillId="5" borderId="22" xfId="17" applyFont="1" applyFill="1" applyBorder="1" applyAlignment="1" applyProtection="1">
      <alignment horizontal="right" vertical="center"/>
      <protection locked="0"/>
    </xf>
    <xf numFmtId="38" fontId="2" fillId="5" borderId="5" xfId="17" applyFont="1" applyFill="1" applyBorder="1" applyAlignment="1" applyProtection="1">
      <alignment horizontal="right" vertical="center"/>
      <protection locked="0"/>
    </xf>
    <xf numFmtId="38" fontId="2" fillId="5" borderId="6" xfId="17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38" fontId="14" fillId="0" borderId="0" xfId="17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38" fontId="15" fillId="0" borderId="0" xfId="17" applyFont="1" applyAlignment="1">
      <alignment horizontal="right" vertical="center"/>
    </xf>
    <xf numFmtId="0" fontId="0" fillId="3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38" fontId="5" fillId="0" borderId="0" xfId="16" applyAlignment="1">
      <alignment vertical="center"/>
    </xf>
    <xf numFmtId="38" fontId="2" fillId="0" borderId="0" xfId="17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1" fillId="0" borderId="0" xfId="0" applyFont="1" applyAlignment="1">
      <alignment horizontal="right" vertical="center"/>
    </xf>
    <xf numFmtId="14" fontId="11" fillId="0" borderId="0" xfId="17" applyNumberFormat="1" applyFont="1" applyAlignment="1">
      <alignment horizontal="left" vertical="center"/>
    </xf>
    <xf numFmtId="0" fontId="0" fillId="0" borderId="1" xfId="0" applyFont="1" applyFill="1" applyBorder="1" applyAlignment="1" applyProtection="1">
      <alignment horizontal="center"/>
      <protection locked="0"/>
    </xf>
    <xf numFmtId="38" fontId="0" fillId="0" borderId="0" xfId="17" applyFont="1" applyAlignment="1">
      <alignment horizontal="center" vertical="center"/>
    </xf>
    <xf numFmtId="38" fontId="0" fillId="0" borderId="0" xfId="17" applyFont="1" applyAlignment="1">
      <alignment horizontal="center" vertical="center"/>
    </xf>
    <xf numFmtId="38" fontId="4" fillId="4" borderId="23" xfId="17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38" fontId="11" fillId="0" borderId="0" xfId="17" applyFont="1" applyAlignment="1">
      <alignment horizontal="right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38" fontId="4" fillId="4" borderId="31" xfId="17" applyFont="1" applyFill="1" applyBorder="1" applyAlignment="1">
      <alignment horizontal="center" vertical="center" wrapText="1"/>
    </xf>
    <xf numFmtId="38" fontId="12" fillId="0" borderId="0" xfId="17" applyFont="1" applyAlignment="1">
      <alignment horizontal="right" vertical="center"/>
    </xf>
    <xf numFmtId="38" fontId="2" fillId="0" borderId="14" xfId="17" applyFont="1" applyBorder="1" applyAlignment="1">
      <alignment horizontal="center" vertical="center" wrapText="1"/>
    </xf>
    <xf numFmtId="38" fontId="2" fillId="0" borderId="3" xfId="17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8" fontId="5" fillId="0" borderId="0" xfId="16" applyAlignment="1">
      <alignment horizontal="right" vertical="center"/>
    </xf>
    <xf numFmtId="0" fontId="11" fillId="0" borderId="0" xfId="0" applyFont="1" applyAlignment="1">
      <alignment horizontal="left" vertical="center" shrinkToFit="1"/>
    </xf>
    <xf numFmtId="38" fontId="2" fillId="0" borderId="22" xfId="17" applyFont="1" applyBorder="1" applyAlignment="1">
      <alignment horizontal="center" vertical="center"/>
    </xf>
    <xf numFmtId="38" fontId="2" fillId="0" borderId="6" xfId="17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32" xfId="0" applyFont="1" applyBorder="1" applyAlignment="1">
      <alignment horizontal="center" vertical="center"/>
    </xf>
    <xf numFmtId="38" fontId="2" fillId="0" borderId="0" xfId="17" applyFont="1" applyAlignment="1">
      <alignment horizontal="right" vertical="center"/>
    </xf>
    <xf numFmtId="38" fontId="9" fillId="0" borderId="0" xfId="17" applyFont="1" applyAlignment="1">
      <alignment horizontal="center" vertical="center"/>
    </xf>
    <xf numFmtId="0" fontId="2" fillId="0" borderId="33" xfId="0" applyFont="1" applyBorder="1" applyAlignment="1">
      <alignment horizontal="left"/>
    </xf>
    <xf numFmtId="0" fontId="2" fillId="6" borderId="24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mazaki@shima-office.com" TargetMode="External" /><Relationship Id="rId2" Type="http://schemas.openxmlformats.org/officeDocument/2006/relationships/hyperlink" Target="http://shima-office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himazaki@shima-office.com" TargetMode="External" /><Relationship Id="rId2" Type="http://schemas.openxmlformats.org/officeDocument/2006/relationships/hyperlink" Target="http://shima-office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B1:M56"/>
  <sheetViews>
    <sheetView showGridLines="0" showRowColHeaders="0" tabSelected="1" workbookViewId="0" topLeftCell="A1">
      <selection activeCell="C3" sqref="C3:J3"/>
    </sheetView>
  </sheetViews>
  <sheetFormatPr defaultColWidth="9.00390625" defaultRowHeight="13.5"/>
  <cols>
    <col min="1" max="1" width="3.375" style="1" customWidth="1"/>
    <col min="2" max="2" width="3.50390625" style="1" customWidth="1"/>
    <col min="3" max="3" width="4.75390625" style="3" customWidth="1"/>
    <col min="4" max="4" width="9.75390625" style="2" bestFit="1" customWidth="1"/>
    <col min="5" max="5" width="9.125" style="2" bestFit="1" customWidth="1"/>
    <col min="6" max="6" width="9.75390625" style="2" bestFit="1" customWidth="1"/>
    <col min="7" max="7" width="9.125" style="2" bestFit="1" customWidth="1"/>
    <col min="8" max="8" width="10.125" style="2" customWidth="1"/>
    <col min="9" max="9" width="1.37890625" style="23" customWidth="1"/>
    <col min="10" max="10" width="16.125" style="18" customWidth="1"/>
    <col min="11" max="11" width="4.00390625" style="1" customWidth="1"/>
    <col min="12" max="16384" width="9.00390625" style="1" customWidth="1"/>
  </cols>
  <sheetData>
    <row r="1" ht="14.25" customHeight="1">
      <c r="J1" s="53">
        <f ca="1">TODAY()</f>
        <v>40767</v>
      </c>
    </row>
    <row r="2" ht="13.5">
      <c r="J2" s="33"/>
    </row>
    <row r="3" spans="3:10" ht="21.75" customHeight="1">
      <c r="C3" s="98" t="s">
        <v>16</v>
      </c>
      <c r="D3" s="99"/>
      <c r="E3" s="99"/>
      <c r="F3" s="99"/>
      <c r="G3" s="99"/>
      <c r="H3" s="99"/>
      <c r="I3" s="99"/>
      <c r="J3" s="100"/>
    </row>
    <row r="4" spans="3:10" ht="18.75" customHeight="1">
      <c r="C4" s="34"/>
      <c r="D4" s="34"/>
      <c r="E4" s="34"/>
      <c r="F4" s="34"/>
      <c r="G4" s="34"/>
      <c r="H4" s="34"/>
      <c r="I4" s="34"/>
      <c r="J4" s="34"/>
    </row>
    <row r="5" spans="3:10" ht="68.25" customHeight="1">
      <c r="C5" s="101" t="s">
        <v>21</v>
      </c>
      <c r="D5" s="102"/>
      <c r="E5" s="102"/>
      <c r="F5" s="102"/>
      <c r="G5" s="102"/>
      <c r="H5" s="102"/>
      <c r="I5" s="102"/>
      <c r="J5" s="103"/>
    </row>
    <row r="6" ht="21" customHeight="1" thickBot="1">
      <c r="J6" s="14"/>
    </row>
    <row r="7" spans="3:13" ht="69" customHeight="1" thickBot="1" thickTop="1">
      <c r="C7" s="104" t="s">
        <v>73</v>
      </c>
      <c r="D7" s="105"/>
      <c r="E7" s="105"/>
      <c r="F7" s="105"/>
      <c r="G7" s="105"/>
      <c r="H7" s="106"/>
      <c r="I7" s="24"/>
      <c r="J7" s="38" t="s">
        <v>22</v>
      </c>
      <c r="M7" s="3"/>
    </row>
    <row r="8" spans="3:10" s="25" customFormat="1" ht="14.25" thickTop="1">
      <c r="C8" s="31"/>
      <c r="D8" s="31"/>
      <c r="E8" s="31"/>
      <c r="F8" s="31"/>
      <c r="G8" s="31"/>
      <c r="H8" s="31"/>
      <c r="I8" s="24"/>
      <c r="J8" s="32"/>
    </row>
    <row r="9" spans="4:10" ht="13.5">
      <c r="D9" s="1"/>
      <c r="E9" s="1"/>
      <c r="F9" s="1"/>
      <c r="G9" s="1"/>
      <c r="H9" s="1"/>
      <c r="I9" s="25"/>
      <c r="J9" s="93" t="s">
        <v>74</v>
      </c>
    </row>
    <row r="10" spans="4:10" ht="2.25" customHeight="1">
      <c r="D10" s="1"/>
      <c r="E10" s="1"/>
      <c r="F10" s="1"/>
      <c r="G10" s="1"/>
      <c r="H10" s="1"/>
      <c r="I10" s="25"/>
      <c r="J10" s="14"/>
    </row>
    <row r="11" spans="2:10" ht="17.25" customHeight="1">
      <c r="B11" s="4" t="s">
        <v>6</v>
      </c>
      <c r="C11" s="107" t="s">
        <v>5</v>
      </c>
      <c r="D11" s="107"/>
      <c r="E11" s="107"/>
      <c r="F11" s="107"/>
      <c r="G11" s="107"/>
      <c r="H11" s="107"/>
      <c r="I11" s="96"/>
      <c r="J11" s="108" t="s">
        <v>9</v>
      </c>
    </row>
    <row r="12" spans="4:10" ht="17.25" customHeight="1">
      <c r="D12" s="1"/>
      <c r="E12" s="1"/>
      <c r="F12" s="1"/>
      <c r="G12" s="1"/>
      <c r="H12" s="1"/>
      <c r="I12" s="96"/>
      <c r="J12" s="95"/>
    </row>
    <row r="13" spans="3:10" s="3" customFormat="1" ht="14.25" customHeight="1">
      <c r="C13" s="120" t="s">
        <v>4</v>
      </c>
      <c r="D13" s="118" t="s">
        <v>2</v>
      </c>
      <c r="E13" s="110" t="s">
        <v>12</v>
      </c>
      <c r="F13" s="114" t="s">
        <v>11</v>
      </c>
      <c r="G13" s="112" t="s">
        <v>1</v>
      </c>
      <c r="H13" s="113"/>
      <c r="I13" s="26"/>
      <c r="J13" s="20"/>
    </row>
    <row r="14" spans="3:10" s="3" customFormat="1" ht="13.5">
      <c r="C14" s="121"/>
      <c r="D14" s="119"/>
      <c r="E14" s="111"/>
      <c r="F14" s="115"/>
      <c r="G14" s="36" t="s">
        <v>3</v>
      </c>
      <c r="H14" s="37" t="s">
        <v>0</v>
      </c>
      <c r="I14" s="27"/>
      <c r="J14" s="15"/>
    </row>
    <row r="15" spans="3:10" s="4" customFormat="1" ht="13.5">
      <c r="C15" s="35">
        <v>0</v>
      </c>
      <c r="D15" s="11">
        <v>500000</v>
      </c>
      <c r="E15" s="12"/>
      <c r="F15" s="12">
        <f>D15</f>
        <v>500000</v>
      </c>
      <c r="G15" s="12"/>
      <c r="H15" s="13">
        <f>D15</f>
        <v>500000</v>
      </c>
      <c r="I15" s="28"/>
      <c r="J15" s="16"/>
    </row>
    <row r="16" spans="3:10" s="4" customFormat="1" ht="13.5">
      <c r="C16" s="35">
        <f aca="true" t="shared" si="0" ref="C16:C21">C15+1</f>
        <v>1</v>
      </c>
      <c r="D16" s="9"/>
      <c r="E16" s="5">
        <f aca="true" t="shared" si="1" ref="E16:E21">F15*0.29</f>
        <v>145000</v>
      </c>
      <c r="F16" s="5">
        <f aca="true" t="shared" si="2" ref="F16:F21">F15+D16</f>
        <v>500000</v>
      </c>
      <c r="G16" s="5">
        <f aca="true" t="shared" si="3" ref="G16:G21">H15*0.18</f>
        <v>90000</v>
      </c>
      <c r="H16" s="6">
        <f aca="true" t="shared" si="4" ref="H16:H21">H15+D16-E16+G16</f>
        <v>445000</v>
      </c>
      <c r="I16" s="28"/>
      <c r="J16" s="16"/>
    </row>
    <row r="17" spans="3:10" s="4" customFormat="1" ht="13.5">
      <c r="C17" s="35">
        <f t="shared" si="0"/>
        <v>2</v>
      </c>
      <c r="D17" s="9"/>
      <c r="E17" s="5">
        <f t="shared" si="1"/>
        <v>145000</v>
      </c>
      <c r="F17" s="5">
        <f t="shared" si="2"/>
        <v>500000</v>
      </c>
      <c r="G17" s="5">
        <f t="shared" si="3"/>
        <v>80100</v>
      </c>
      <c r="H17" s="6">
        <f t="shared" si="4"/>
        <v>380100</v>
      </c>
      <c r="I17" s="28"/>
      <c r="J17" s="16"/>
    </row>
    <row r="18" spans="3:10" s="4" customFormat="1" ht="13.5">
      <c r="C18" s="35">
        <f t="shared" si="0"/>
        <v>3</v>
      </c>
      <c r="D18" s="9"/>
      <c r="E18" s="5">
        <f t="shared" si="1"/>
        <v>145000</v>
      </c>
      <c r="F18" s="5">
        <f t="shared" si="2"/>
        <v>500000</v>
      </c>
      <c r="G18" s="5">
        <f t="shared" si="3"/>
        <v>68418</v>
      </c>
      <c r="H18" s="6">
        <f t="shared" si="4"/>
        <v>303518</v>
      </c>
      <c r="I18" s="28"/>
      <c r="J18" s="16"/>
    </row>
    <row r="19" spans="3:10" s="4" customFormat="1" ht="13.5">
      <c r="C19" s="35">
        <f t="shared" si="0"/>
        <v>4</v>
      </c>
      <c r="D19" s="9"/>
      <c r="E19" s="5">
        <f t="shared" si="1"/>
        <v>145000</v>
      </c>
      <c r="F19" s="5">
        <f t="shared" si="2"/>
        <v>500000</v>
      </c>
      <c r="G19" s="5">
        <f t="shared" si="3"/>
        <v>54633.24</v>
      </c>
      <c r="H19" s="6">
        <f t="shared" si="4"/>
        <v>213151.24</v>
      </c>
      <c r="I19" s="28"/>
      <c r="J19" s="16"/>
    </row>
    <row r="20" spans="3:10" s="4" customFormat="1" ht="13.5">
      <c r="C20" s="35">
        <f t="shared" si="0"/>
        <v>5</v>
      </c>
      <c r="D20" s="9"/>
      <c r="E20" s="5">
        <f t="shared" si="1"/>
        <v>145000</v>
      </c>
      <c r="F20" s="5">
        <f t="shared" si="2"/>
        <v>500000</v>
      </c>
      <c r="G20" s="5">
        <f t="shared" si="3"/>
        <v>38367.2232</v>
      </c>
      <c r="H20" s="6">
        <f t="shared" si="4"/>
        <v>106518.4632</v>
      </c>
      <c r="I20" s="28"/>
      <c r="J20" s="16"/>
    </row>
    <row r="21" spans="3:10" s="4" customFormat="1" ht="13.5">
      <c r="C21" s="29">
        <f t="shared" si="0"/>
        <v>6</v>
      </c>
      <c r="D21" s="10"/>
      <c r="E21" s="7">
        <f t="shared" si="1"/>
        <v>145000</v>
      </c>
      <c r="F21" s="7">
        <f t="shared" si="2"/>
        <v>500000</v>
      </c>
      <c r="G21" s="7">
        <f t="shared" si="3"/>
        <v>19173.323376</v>
      </c>
      <c r="H21" s="8">
        <f t="shared" si="4"/>
        <v>-19308.213424</v>
      </c>
      <c r="I21" s="28"/>
      <c r="J21" s="16"/>
    </row>
    <row r="22" spans="3:10" s="4" customFormat="1" ht="13.5">
      <c r="C22" s="21"/>
      <c r="D22" s="22"/>
      <c r="E22" s="22"/>
      <c r="F22" s="22"/>
      <c r="G22" s="22"/>
      <c r="H22" s="22"/>
      <c r="I22" s="28"/>
      <c r="J22" s="16"/>
    </row>
    <row r="23" ht="13.5">
      <c r="J23" s="15" t="s">
        <v>75</v>
      </c>
    </row>
    <row r="24" ht="2.25" customHeight="1">
      <c r="J24" s="17"/>
    </row>
    <row r="25" spans="2:10" ht="17.25" customHeight="1">
      <c r="B25" s="4" t="s">
        <v>7</v>
      </c>
      <c r="C25" s="107" t="s">
        <v>19</v>
      </c>
      <c r="D25" s="107"/>
      <c r="E25" s="107"/>
      <c r="F25" s="107"/>
      <c r="G25" s="107"/>
      <c r="H25" s="107"/>
      <c r="I25" s="96"/>
      <c r="J25" s="108" t="s">
        <v>10</v>
      </c>
    </row>
    <row r="26" spans="9:10" ht="17.25" customHeight="1">
      <c r="I26" s="96"/>
      <c r="J26" s="95"/>
    </row>
    <row r="27" spans="3:9" ht="14.25" customHeight="1">
      <c r="C27" s="120" t="s">
        <v>4</v>
      </c>
      <c r="D27" s="118" t="s">
        <v>2</v>
      </c>
      <c r="E27" s="110" t="s">
        <v>12</v>
      </c>
      <c r="F27" s="114" t="s">
        <v>11</v>
      </c>
      <c r="G27" s="112" t="s">
        <v>1</v>
      </c>
      <c r="H27" s="113"/>
      <c r="I27" s="26"/>
    </row>
    <row r="28" spans="3:9" ht="13.5">
      <c r="C28" s="121"/>
      <c r="D28" s="119"/>
      <c r="E28" s="111"/>
      <c r="F28" s="115"/>
      <c r="G28" s="36" t="s">
        <v>3</v>
      </c>
      <c r="H28" s="37" t="s">
        <v>0</v>
      </c>
      <c r="I28" s="27"/>
    </row>
    <row r="29" spans="3:10" s="4" customFormat="1" ht="13.5">
      <c r="C29" s="35">
        <v>0</v>
      </c>
      <c r="D29" s="11">
        <v>100000</v>
      </c>
      <c r="E29" s="12"/>
      <c r="F29" s="12">
        <f>D29</f>
        <v>100000</v>
      </c>
      <c r="G29" s="12"/>
      <c r="H29" s="13">
        <f>D29</f>
        <v>100000</v>
      </c>
      <c r="I29" s="28"/>
      <c r="J29" s="19"/>
    </row>
    <row r="30" spans="3:12" s="4" customFormat="1" ht="13.5">
      <c r="C30" s="35">
        <f aca="true" t="shared" si="5" ref="C30:C35">C29+1</f>
        <v>1</v>
      </c>
      <c r="D30" s="9"/>
      <c r="E30" s="5">
        <f aca="true" t="shared" si="6" ref="E30:E35">F29*0.29</f>
        <v>28999.999999999996</v>
      </c>
      <c r="F30" s="5">
        <f aca="true" t="shared" si="7" ref="F30:F35">F29+D30</f>
        <v>100000</v>
      </c>
      <c r="G30" s="5">
        <f aca="true" t="shared" si="8" ref="G30:G35">H29*0.18</f>
        <v>18000</v>
      </c>
      <c r="H30" s="6">
        <f aca="true" t="shared" si="9" ref="H30:H35">H29+D30-E30+G30</f>
        <v>89000</v>
      </c>
      <c r="I30" s="28"/>
      <c r="J30" s="19"/>
      <c r="L30" s="1"/>
    </row>
    <row r="31" spans="3:10" s="4" customFormat="1" ht="13.5">
      <c r="C31" s="35">
        <f t="shared" si="5"/>
        <v>2</v>
      </c>
      <c r="D31" s="9"/>
      <c r="E31" s="5">
        <f t="shared" si="6"/>
        <v>28999.999999999996</v>
      </c>
      <c r="F31" s="5">
        <f t="shared" si="7"/>
        <v>100000</v>
      </c>
      <c r="G31" s="5">
        <f t="shared" si="8"/>
        <v>16020</v>
      </c>
      <c r="H31" s="6">
        <f t="shared" si="9"/>
        <v>76020</v>
      </c>
      <c r="I31" s="28"/>
      <c r="J31" s="19"/>
    </row>
    <row r="32" spans="3:10" s="4" customFormat="1" ht="13.5">
      <c r="C32" s="35">
        <f t="shared" si="5"/>
        <v>3</v>
      </c>
      <c r="D32" s="9"/>
      <c r="E32" s="5">
        <f t="shared" si="6"/>
        <v>28999.999999999996</v>
      </c>
      <c r="F32" s="5">
        <f t="shared" si="7"/>
        <v>100000</v>
      </c>
      <c r="G32" s="5">
        <f t="shared" si="8"/>
        <v>13683.6</v>
      </c>
      <c r="H32" s="6">
        <f t="shared" si="9"/>
        <v>60703.6</v>
      </c>
      <c r="I32" s="28"/>
      <c r="J32" s="19"/>
    </row>
    <row r="33" spans="3:10" s="4" customFormat="1" ht="13.5">
      <c r="C33" s="35">
        <f t="shared" si="5"/>
        <v>4</v>
      </c>
      <c r="D33" s="9"/>
      <c r="E33" s="5">
        <f t="shared" si="6"/>
        <v>28999.999999999996</v>
      </c>
      <c r="F33" s="5">
        <f t="shared" si="7"/>
        <v>100000</v>
      </c>
      <c r="G33" s="5">
        <f t="shared" si="8"/>
        <v>10926.648</v>
      </c>
      <c r="H33" s="6">
        <f t="shared" si="9"/>
        <v>42630.248</v>
      </c>
      <c r="I33" s="28"/>
      <c r="J33" s="19"/>
    </row>
    <row r="34" spans="3:10" s="4" customFormat="1" ht="13.5">
      <c r="C34" s="35">
        <f t="shared" si="5"/>
        <v>5</v>
      </c>
      <c r="D34" s="9">
        <v>400000</v>
      </c>
      <c r="E34" s="5">
        <f t="shared" si="6"/>
        <v>28999.999999999996</v>
      </c>
      <c r="F34" s="5">
        <f t="shared" si="7"/>
        <v>500000</v>
      </c>
      <c r="G34" s="5">
        <f t="shared" si="8"/>
        <v>7673.44464</v>
      </c>
      <c r="H34" s="6">
        <f t="shared" si="9"/>
        <v>421303.69264</v>
      </c>
      <c r="I34" s="28"/>
      <c r="J34" s="19"/>
    </row>
    <row r="35" spans="3:10" s="4" customFormat="1" ht="13.5">
      <c r="C35" s="29">
        <f t="shared" si="5"/>
        <v>6</v>
      </c>
      <c r="D35" s="10"/>
      <c r="E35" s="7">
        <f t="shared" si="6"/>
        <v>145000</v>
      </c>
      <c r="F35" s="7">
        <f t="shared" si="7"/>
        <v>500000</v>
      </c>
      <c r="G35" s="7">
        <f t="shared" si="8"/>
        <v>75834.6646752</v>
      </c>
      <c r="H35" s="8">
        <f t="shared" si="9"/>
        <v>352138.35731520003</v>
      </c>
      <c r="I35" s="28"/>
      <c r="J35" s="19"/>
    </row>
    <row r="36" spans="3:10" s="4" customFormat="1" ht="13.5">
      <c r="C36" s="21"/>
      <c r="D36" s="22"/>
      <c r="E36" s="22"/>
      <c r="F36" s="22"/>
      <c r="G36" s="22"/>
      <c r="H36" s="22"/>
      <c r="I36" s="28"/>
      <c r="J36" s="19"/>
    </row>
    <row r="37" ht="13.5">
      <c r="J37" s="94" t="s">
        <v>76</v>
      </c>
    </row>
    <row r="38" ht="2.25" customHeight="1"/>
    <row r="39" spans="2:10" ht="17.25" customHeight="1">
      <c r="B39" s="4" t="s">
        <v>8</v>
      </c>
      <c r="C39" s="107" t="s">
        <v>20</v>
      </c>
      <c r="D39" s="107"/>
      <c r="E39" s="107"/>
      <c r="F39" s="107"/>
      <c r="G39" s="107"/>
      <c r="H39" s="107"/>
      <c r="I39" s="96"/>
      <c r="J39" s="108" t="s">
        <v>17</v>
      </c>
    </row>
    <row r="40" spans="3:10" s="25" customFormat="1" ht="17.25" customHeight="1">
      <c r="C40" s="30"/>
      <c r="D40" s="30"/>
      <c r="E40" s="30"/>
      <c r="F40" s="30"/>
      <c r="G40" s="30"/>
      <c r="H40" s="30"/>
      <c r="I40" s="96"/>
      <c r="J40" s="95"/>
    </row>
    <row r="41" spans="3:9" ht="14.25" customHeight="1">
      <c r="C41" s="120" t="s">
        <v>4</v>
      </c>
      <c r="D41" s="118" t="s">
        <v>2</v>
      </c>
      <c r="E41" s="110" t="s">
        <v>12</v>
      </c>
      <c r="F41" s="114" t="s">
        <v>11</v>
      </c>
      <c r="G41" s="112" t="s">
        <v>1</v>
      </c>
      <c r="H41" s="113"/>
      <c r="I41" s="26"/>
    </row>
    <row r="42" spans="3:9" ht="13.5">
      <c r="C42" s="121"/>
      <c r="D42" s="119"/>
      <c r="E42" s="111"/>
      <c r="F42" s="115"/>
      <c r="G42" s="36" t="s">
        <v>3</v>
      </c>
      <c r="H42" s="37" t="s">
        <v>0</v>
      </c>
      <c r="I42" s="27"/>
    </row>
    <row r="43" spans="3:10" s="4" customFormat="1" ht="13.5">
      <c r="C43" s="35">
        <v>0</v>
      </c>
      <c r="D43" s="11">
        <v>1000000</v>
      </c>
      <c r="E43" s="12"/>
      <c r="F43" s="12">
        <f>D43</f>
        <v>1000000</v>
      </c>
      <c r="G43" s="12"/>
      <c r="H43" s="13">
        <f>D43</f>
        <v>1000000</v>
      </c>
      <c r="I43" s="28"/>
      <c r="J43" s="19"/>
    </row>
    <row r="44" spans="3:10" s="4" customFormat="1" ht="13.5">
      <c r="C44" s="35">
        <f aca="true" t="shared" si="10" ref="C44:C49">C43+1</f>
        <v>1</v>
      </c>
      <c r="D44" s="9"/>
      <c r="E44" s="5">
        <f aca="true" t="shared" si="11" ref="E44:E49">F43*0.29</f>
        <v>290000</v>
      </c>
      <c r="F44" s="5">
        <f aca="true" t="shared" si="12" ref="F44:F49">F43+D44</f>
        <v>1000000</v>
      </c>
      <c r="G44" s="5">
        <f aca="true" t="shared" si="13" ref="G44:G49">IF(H43&gt;0,H43*0.15,0)</f>
        <v>150000</v>
      </c>
      <c r="H44" s="6">
        <f aca="true" t="shared" si="14" ref="H44:H49">H43+D44-E44+G44</f>
        <v>860000</v>
      </c>
      <c r="I44" s="28"/>
      <c r="J44" s="19"/>
    </row>
    <row r="45" spans="3:10" s="4" customFormat="1" ht="13.5">
      <c r="C45" s="35">
        <f t="shared" si="10"/>
        <v>2</v>
      </c>
      <c r="D45" s="9"/>
      <c r="E45" s="5">
        <f t="shared" si="11"/>
        <v>290000</v>
      </c>
      <c r="F45" s="5">
        <f t="shared" si="12"/>
        <v>1000000</v>
      </c>
      <c r="G45" s="5">
        <f t="shared" si="13"/>
        <v>129000</v>
      </c>
      <c r="H45" s="6">
        <f t="shared" si="14"/>
        <v>699000</v>
      </c>
      <c r="I45" s="28"/>
      <c r="J45" s="19"/>
    </row>
    <row r="46" spans="3:10" s="4" customFormat="1" ht="13.5">
      <c r="C46" s="35">
        <f t="shared" si="10"/>
        <v>3</v>
      </c>
      <c r="D46" s="9"/>
      <c r="E46" s="5">
        <f t="shared" si="11"/>
        <v>290000</v>
      </c>
      <c r="F46" s="5">
        <f t="shared" si="12"/>
        <v>1000000</v>
      </c>
      <c r="G46" s="5">
        <f t="shared" si="13"/>
        <v>104850</v>
      </c>
      <c r="H46" s="6">
        <f t="shared" si="14"/>
        <v>513850</v>
      </c>
      <c r="I46" s="28"/>
      <c r="J46" s="19"/>
    </row>
    <row r="47" spans="3:10" s="4" customFormat="1" ht="13.5">
      <c r="C47" s="35">
        <f t="shared" si="10"/>
        <v>4</v>
      </c>
      <c r="D47" s="9"/>
      <c r="E47" s="5">
        <f t="shared" si="11"/>
        <v>290000</v>
      </c>
      <c r="F47" s="5">
        <f t="shared" si="12"/>
        <v>1000000</v>
      </c>
      <c r="G47" s="5">
        <f t="shared" si="13"/>
        <v>77077.5</v>
      </c>
      <c r="H47" s="6">
        <f t="shared" si="14"/>
        <v>300927.5</v>
      </c>
      <c r="I47" s="28"/>
      <c r="J47" s="19"/>
    </row>
    <row r="48" spans="3:10" s="4" customFormat="1" ht="13.5">
      <c r="C48" s="35">
        <f t="shared" si="10"/>
        <v>5</v>
      </c>
      <c r="D48" s="9">
        <v>-500000</v>
      </c>
      <c r="E48" s="5">
        <f t="shared" si="11"/>
        <v>290000</v>
      </c>
      <c r="F48" s="5">
        <f t="shared" si="12"/>
        <v>500000</v>
      </c>
      <c r="G48" s="5">
        <f t="shared" si="13"/>
        <v>45139.125</v>
      </c>
      <c r="H48" s="6">
        <f t="shared" si="14"/>
        <v>-443933.375</v>
      </c>
      <c r="I48" s="28"/>
      <c r="J48" s="19"/>
    </row>
    <row r="49" spans="3:10" s="4" customFormat="1" ht="13.5">
      <c r="C49" s="29">
        <f t="shared" si="10"/>
        <v>6</v>
      </c>
      <c r="D49" s="10"/>
      <c r="E49" s="7">
        <f t="shared" si="11"/>
        <v>145000</v>
      </c>
      <c r="F49" s="7">
        <f t="shared" si="12"/>
        <v>500000</v>
      </c>
      <c r="G49" s="7">
        <f t="shared" si="13"/>
        <v>0</v>
      </c>
      <c r="H49" s="8">
        <f t="shared" si="14"/>
        <v>-588933.375</v>
      </c>
      <c r="I49" s="28"/>
      <c r="J49" s="19"/>
    </row>
    <row r="51" spans="3:10" ht="13.5">
      <c r="C51" s="56"/>
      <c r="D51" s="56"/>
      <c r="E51" s="56"/>
      <c r="F51" s="56"/>
      <c r="G51" s="56"/>
      <c r="H51" s="56"/>
      <c r="J51" s="55"/>
    </row>
    <row r="52" spans="2:10" ht="15" customHeight="1">
      <c r="B52" s="117" t="s">
        <v>69</v>
      </c>
      <c r="C52" s="117"/>
      <c r="D52" s="117"/>
      <c r="E52" s="117"/>
      <c r="F52" s="117"/>
      <c r="G52" s="117"/>
      <c r="H52" s="116" t="s">
        <v>13</v>
      </c>
      <c r="I52" s="116"/>
      <c r="J52" s="116"/>
    </row>
    <row r="53" spans="6:10" ht="15" customHeight="1">
      <c r="F53" s="83"/>
      <c r="G53" s="84"/>
      <c r="H53" s="116" t="s">
        <v>14</v>
      </c>
      <c r="I53" s="116"/>
      <c r="J53" s="116"/>
    </row>
    <row r="54" spans="6:10" ht="6.75" customHeight="1">
      <c r="F54" s="39"/>
      <c r="G54" s="40"/>
      <c r="H54" s="40"/>
      <c r="I54" s="40"/>
      <c r="J54" s="40"/>
    </row>
    <row r="55" spans="3:10" ht="11.25" customHeight="1">
      <c r="C55" s="52" t="s">
        <v>47</v>
      </c>
      <c r="D55" s="54">
        <v>39829</v>
      </c>
      <c r="F55" s="97" t="s">
        <v>18</v>
      </c>
      <c r="G55" s="97"/>
      <c r="H55" s="97"/>
      <c r="I55" s="97"/>
      <c r="J55" s="97"/>
    </row>
    <row r="56" spans="3:10" ht="11.25" customHeight="1">
      <c r="C56" s="52" t="s">
        <v>48</v>
      </c>
      <c r="D56" s="54">
        <v>39830</v>
      </c>
      <c r="F56" s="109" t="s">
        <v>15</v>
      </c>
      <c r="G56" s="109"/>
      <c r="H56" s="109"/>
      <c r="I56" s="109"/>
      <c r="J56" s="109"/>
    </row>
  </sheetData>
  <sheetProtection password="C73B" sheet="1" objects="1" scenarios="1"/>
  <mergeCells count="32">
    <mergeCell ref="D27:D28"/>
    <mergeCell ref="I39:I40"/>
    <mergeCell ref="C41:C42"/>
    <mergeCell ref="D41:D42"/>
    <mergeCell ref="F13:F14"/>
    <mergeCell ref="F27:F28"/>
    <mergeCell ref="C11:H11"/>
    <mergeCell ref="G13:H13"/>
    <mergeCell ref="D13:D14"/>
    <mergeCell ref="E13:E14"/>
    <mergeCell ref="C13:C14"/>
    <mergeCell ref="E27:E28"/>
    <mergeCell ref="G27:H27"/>
    <mergeCell ref="C27:C28"/>
    <mergeCell ref="F55:J55"/>
    <mergeCell ref="F56:J56"/>
    <mergeCell ref="E41:E42"/>
    <mergeCell ref="G41:H41"/>
    <mergeCell ref="F41:F42"/>
    <mergeCell ref="H52:J52"/>
    <mergeCell ref="H53:J53"/>
    <mergeCell ref="B52:G52"/>
    <mergeCell ref="C3:J3"/>
    <mergeCell ref="C5:J5"/>
    <mergeCell ref="C7:H7"/>
    <mergeCell ref="C39:H39"/>
    <mergeCell ref="C25:H25"/>
    <mergeCell ref="J11:J12"/>
    <mergeCell ref="J25:J26"/>
    <mergeCell ref="J39:J40"/>
    <mergeCell ref="I11:I12"/>
    <mergeCell ref="I25:I26"/>
  </mergeCells>
  <hyperlinks>
    <hyperlink ref="H52" r:id="rId1" display="shimazaki@shima-office.com"/>
    <hyperlink ref="H53" r:id="rId2" display="http://shima-office.com"/>
  </hyperlinks>
  <printOptions/>
  <pageMargins left="0.75" right="0.75" top="0.32" bottom="0.23" header="0.2" footer="0.18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M58"/>
  <sheetViews>
    <sheetView showGridLines="0" showRowColHeaders="0" workbookViewId="0" topLeftCell="A16">
      <selection activeCell="C28" sqref="C28:H28"/>
    </sheetView>
  </sheetViews>
  <sheetFormatPr defaultColWidth="9.00390625" defaultRowHeight="13.5"/>
  <cols>
    <col min="1" max="1" width="7.375" style="0" customWidth="1"/>
    <col min="2" max="2" width="11.375" style="3" customWidth="1"/>
    <col min="3" max="3" width="9.75390625" style="0" bestFit="1" customWidth="1"/>
    <col min="6" max="6" width="9.75390625" style="46" bestFit="1" customWidth="1"/>
    <col min="7" max="7" width="9.75390625" style="0" customWidth="1"/>
    <col min="8" max="8" width="13.25390625" style="0" customWidth="1"/>
    <col min="9" max="9" width="5.25390625" style="76" customWidth="1"/>
    <col min="10" max="10" width="0" style="76" hidden="1" customWidth="1"/>
    <col min="11" max="12" width="9.00390625" style="76" hidden="1" customWidth="1"/>
    <col min="13" max="13" width="9.00390625" style="76" customWidth="1"/>
  </cols>
  <sheetData>
    <row r="1" ht="13.5">
      <c r="H1" s="53">
        <f ca="1">TODAY()</f>
        <v>40767</v>
      </c>
    </row>
    <row r="3" spans="2:8" ht="21.75" customHeight="1">
      <c r="B3" s="98" t="s">
        <v>61</v>
      </c>
      <c r="C3" s="99"/>
      <c r="D3" s="99"/>
      <c r="E3" s="99"/>
      <c r="F3" s="99"/>
      <c r="G3" s="99"/>
      <c r="H3" s="100"/>
    </row>
    <row r="5" spans="2:8" ht="31.5" customHeight="1">
      <c r="B5" s="101" t="s">
        <v>55</v>
      </c>
      <c r="C5" s="122"/>
      <c r="D5" s="122"/>
      <c r="E5" s="122"/>
      <c r="F5" s="122"/>
      <c r="G5" s="122"/>
      <c r="H5" s="123"/>
    </row>
    <row r="7" ht="13.5">
      <c r="B7" s="80" t="s">
        <v>56</v>
      </c>
    </row>
    <row r="8" spans="2:13" s="85" customFormat="1" ht="3.75" customHeight="1">
      <c r="B8" s="88"/>
      <c r="F8" s="89"/>
      <c r="I8" s="87"/>
      <c r="J8" s="87"/>
      <c r="K8" s="87"/>
      <c r="L8" s="87"/>
      <c r="M8" s="87"/>
    </row>
    <row r="9" spans="2:8" ht="13.5">
      <c r="B9" s="124" t="s">
        <v>26</v>
      </c>
      <c r="C9" s="124"/>
      <c r="D9" s="124"/>
      <c r="E9" s="124"/>
      <c r="F9" s="124"/>
      <c r="G9" s="124"/>
      <c r="H9" s="124"/>
    </row>
    <row r="10" spans="2:8" ht="13.5">
      <c r="B10" s="124" t="s">
        <v>57</v>
      </c>
      <c r="C10" s="124"/>
      <c r="D10" s="124"/>
      <c r="E10" s="124"/>
      <c r="F10" s="124"/>
      <c r="G10" s="124"/>
      <c r="H10" s="124"/>
    </row>
    <row r="11" spans="2:8" ht="13.5">
      <c r="B11" s="124" t="s">
        <v>77</v>
      </c>
      <c r="C11" s="124"/>
      <c r="D11" s="124"/>
      <c r="E11" s="124"/>
      <c r="F11" s="124"/>
      <c r="G11" s="124"/>
      <c r="H11" s="124"/>
    </row>
    <row r="12" spans="2:8" ht="13.5">
      <c r="B12" s="124" t="s">
        <v>25</v>
      </c>
      <c r="C12" s="124"/>
      <c r="D12" s="124"/>
      <c r="E12" s="124"/>
      <c r="F12" s="124"/>
      <c r="G12" s="124"/>
      <c r="H12" s="124"/>
    </row>
    <row r="13" spans="2:8" ht="13.5">
      <c r="B13" s="125" t="s">
        <v>60</v>
      </c>
      <c r="C13" s="125"/>
      <c r="D13" s="125"/>
      <c r="E13" s="125"/>
      <c r="F13" s="125"/>
      <c r="G13" s="125"/>
      <c r="H13" s="125"/>
    </row>
    <row r="14" spans="2:8" ht="13.5">
      <c r="B14" s="51"/>
      <c r="C14" s="51"/>
      <c r="D14" s="51"/>
      <c r="E14" s="51"/>
      <c r="F14" s="51"/>
      <c r="G14" s="51"/>
      <c r="H14" s="51"/>
    </row>
    <row r="15" spans="2:8" ht="13.5">
      <c r="B15" s="66" t="s">
        <v>68</v>
      </c>
      <c r="C15" s="66"/>
      <c r="D15" s="66"/>
      <c r="E15" s="65"/>
      <c r="F15" s="65"/>
      <c r="G15" s="65"/>
      <c r="H15" s="65"/>
    </row>
    <row r="16" spans="2:13" s="85" customFormat="1" ht="3.75" customHeight="1">
      <c r="B16" s="86"/>
      <c r="C16" s="86"/>
      <c r="D16" s="86"/>
      <c r="E16" s="86"/>
      <c r="F16" s="86"/>
      <c r="G16" s="86"/>
      <c r="H16" s="86"/>
      <c r="I16" s="87"/>
      <c r="J16" s="87"/>
      <c r="K16" s="87"/>
      <c r="L16" s="87"/>
      <c r="M16" s="87"/>
    </row>
    <row r="17" spans="2:8" ht="13.5">
      <c r="B17" s="124" t="s">
        <v>58</v>
      </c>
      <c r="C17" s="124"/>
      <c r="D17" s="124"/>
      <c r="E17" s="124"/>
      <c r="F17" s="124"/>
      <c r="G17" s="124"/>
      <c r="H17" s="124"/>
    </row>
    <row r="18" spans="2:8" ht="13.5">
      <c r="B18" s="124" t="s">
        <v>59</v>
      </c>
      <c r="C18" s="124"/>
      <c r="D18" s="124"/>
      <c r="E18" s="124"/>
      <c r="F18" s="124"/>
      <c r="G18" s="124"/>
      <c r="H18" s="124"/>
    </row>
    <row r="19" spans="2:8" ht="13.5">
      <c r="B19" s="125" t="s">
        <v>67</v>
      </c>
      <c r="C19" s="125"/>
      <c r="D19" s="125"/>
      <c r="E19" s="125"/>
      <c r="F19" s="125"/>
      <c r="G19" s="125"/>
      <c r="H19" s="125"/>
    </row>
    <row r="20" spans="2:8" ht="13.5">
      <c r="B20" s="51"/>
      <c r="C20" s="51"/>
      <c r="D20" s="51"/>
      <c r="E20" s="51"/>
      <c r="F20" s="51"/>
      <c r="G20" s="51"/>
      <c r="H20" s="51"/>
    </row>
    <row r="21" spans="2:8" ht="13.5">
      <c r="B21" s="80" t="s">
        <v>63</v>
      </c>
      <c r="C21" s="51"/>
      <c r="D21" s="51"/>
      <c r="E21" s="51"/>
      <c r="F21" s="51"/>
      <c r="G21" s="51"/>
      <c r="H21" s="51"/>
    </row>
    <row r="22" spans="2:8" ht="3.75" customHeight="1">
      <c r="B22" s="41"/>
      <c r="C22" s="51"/>
      <c r="D22" s="51"/>
      <c r="E22" s="51"/>
      <c r="F22" s="51"/>
      <c r="G22" s="51"/>
      <c r="H22" s="51"/>
    </row>
    <row r="23" spans="2:8" ht="13.5">
      <c r="B23" s="92">
        <v>29</v>
      </c>
      <c r="C23" s="124" t="s">
        <v>72</v>
      </c>
      <c r="D23" s="124"/>
      <c r="E23" s="124"/>
      <c r="F23" s="124"/>
      <c r="G23" s="124"/>
      <c r="H23" s="124"/>
    </row>
    <row r="24" spans="2:8" ht="3.75" customHeight="1">
      <c r="B24" s="41"/>
      <c r="C24" s="51"/>
      <c r="D24" s="51"/>
      <c r="E24" s="51"/>
      <c r="F24" s="51"/>
      <c r="G24" s="51"/>
      <c r="H24" s="51"/>
    </row>
    <row r="25" spans="2:8" ht="13.5">
      <c r="B25" s="67"/>
      <c r="C25" s="129" t="s">
        <v>64</v>
      </c>
      <c r="D25" s="124"/>
      <c r="E25" s="124"/>
      <c r="F25" s="124"/>
      <c r="G25" s="124"/>
      <c r="H25" s="124"/>
    </row>
    <row r="26" spans="1:8" ht="3.75" customHeight="1">
      <c r="A26" s="70"/>
      <c r="B26" s="71"/>
      <c r="C26" s="82"/>
      <c r="D26" s="81"/>
      <c r="E26" s="81"/>
      <c r="F26" s="81"/>
      <c r="G26" s="81"/>
      <c r="H26" s="81"/>
    </row>
    <row r="27" spans="2:8" ht="13.5">
      <c r="B27" s="68"/>
      <c r="C27" s="129" t="s">
        <v>65</v>
      </c>
      <c r="D27" s="124"/>
      <c r="E27" s="124"/>
      <c r="F27" s="124"/>
      <c r="G27" s="124"/>
      <c r="H27" s="124"/>
    </row>
    <row r="28" spans="2:8" ht="13.5">
      <c r="B28" s="69"/>
      <c r="C28" s="124" t="s">
        <v>66</v>
      </c>
      <c r="D28" s="124"/>
      <c r="E28" s="124"/>
      <c r="F28" s="124"/>
      <c r="G28" s="124"/>
      <c r="H28" s="124"/>
    </row>
    <row r="29" ht="14.25" customHeight="1"/>
    <row r="30" spans="2:8" ht="18.75" customHeight="1">
      <c r="B30" s="120" t="s">
        <v>4</v>
      </c>
      <c r="C30" s="118" t="s">
        <v>2</v>
      </c>
      <c r="D30" s="110" t="s">
        <v>12</v>
      </c>
      <c r="E30" s="114" t="s">
        <v>11</v>
      </c>
      <c r="F30" s="126" t="s">
        <v>23</v>
      </c>
      <c r="G30" s="126"/>
      <c r="H30" s="113"/>
    </row>
    <row r="31" spans="2:8" ht="36.75" customHeight="1">
      <c r="B31" s="121"/>
      <c r="C31" s="119"/>
      <c r="D31" s="111"/>
      <c r="E31" s="115"/>
      <c r="F31" s="50" t="s">
        <v>24</v>
      </c>
      <c r="G31" s="36" t="s">
        <v>3</v>
      </c>
      <c r="H31" s="37" t="s">
        <v>0</v>
      </c>
    </row>
    <row r="32" spans="2:12" ht="15" customHeight="1">
      <c r="B32" s="72" t="s">
        <v>78</v>
      </c>
      <c r="C32" s="73">
        <v>990000</v>
      </c>
      <c r="D32" s="42"/>
      <c r="E32" s="42">
        <f>C32</f>
        <v>990000</v>
      </c>
      <c r="F32" s="47"/>
      <c r="G32" s="42"/>
      <c r="H32" s="43">
        <f>C32</f>
        <v>990000</v>
      </c>
      <c r="J32" s="76">
        <v>1989</v>
      </c>
      <c r="K32" s="76" t="s">
        <v>27</v>
      </c>
      <c r="L32" s="76" t="str">
        <f>J32&amp;"("&amp;K32&amp;")"</f>
        <v>1989(H1)</v>
      </c>
    </row>
    <row r="33" spans="2:12" ht="15" customHeight="1">
      <c r="B33" s="63">
        <f>DATE(LEFT(B32,4)+1,1,1)</f>
        <v>37987</v>
      </c>
      <c r="C33" s="74"/>
      <c r="D33" s="5">
        <f>E32*B$23/100</f>
        <v>287100</v>
      </c>
      <c r="E33" s="5">
        <f aca="true" t="shared" si="0" ref="E33:E38">E32+C33</f>
        <v>990000</v>
      </c>
      <c r="F33" s="48">
        <f>IF(H32&lt;=0,0,IF(MAX(H$32:H32)&lt;100000,0.2,IF(MAX(H$32:H32)&lt;1000000,0.18,0.15)))*100</f>
        <v>18</v>
      </c>
      <c r="G33" s="44">
        <f>H32*F33/100</f>
        <v>178200</v>
      </c>
      <c r="H33" s="6">
        <f aca="true" t="shared" si="1" ref="H33:H52">H32+C33-D33+G33</f>
        <v>881100</v>
      </c>
      <c r="J33" s="76">
        <v>1990</v>
      </c>
      <c r="K33" s="76" t="s">
        <v>28</v>
      </c>
      <c r="L33" s="76" t="str">
        <f aca="true" t="shared" si="2" ref="L33:L51">J33&amp;"("&amp;K33&amp;")"</f>
        <v>1990(H2)</v>
      </c>
    </row>
    <row r="34" spans="2:12" ht="15" customHeight="1">
      <c r="B34" s="63">
        <f>DATE(YEAR(B33)+1,1,1)</f>
        <v>38353</v>
      </c>
      <c r="C34" s="74"/>
      <c r="D34" s="5">
        <f aca="true" t="shared" si="3" ref="D34:D52">E33*B$23/100</f>
        <v>287100</v>
      </c>
      <c r="E34" s="5">
        <f t="shared" si="0"/>
        <v>990000</v>
      </c>
      <c r="F34" s="48">
        <f>IF(H33&lt;=0,0,IF(MAX(H$32:H33)&lt;100000,0.2,IF(MAX(H$32:H33)&lt;1000000,0.18,0.15)))*100</f>
        <v>18</v>
      </c>
      <c r="G34" s="44">
        <f aca="true" t="shared" si="4" ref="G34:G52">H33*F34/100</f>
        <v>158598</v>
      </c>
      <c r="H34" s="6">
        <f t="shared" si="1"/>
        <v>752598</v>
      </c>
      <c r="J34" s="76">
        <v>1991</v>
      </c>
      <c r="K34" s="76" t="s">
        <v>29</v>
      </c>
      <c r="L34" s="76" t="str">
        <f t="shared" si="2"/>
        <v>1991(H3)</v>
      </c>
    </row>
    <row r="35" spans="2:12" ht="15" customHeight="1">
      <c r="B35" s="63">
        <f aca="true" t="shared" si="5" ref="B35:B52">DATE(YEAR(B34)+1,1,1)</f>
        <v>38718</v>
      </c>
      <c r="C35" s="74"/>
      <c r="D35" s="5">
        <f t="shared" si="3"/>
        <v>287100</v>
      </c>
      <c r="E35" s="5">
        <f t="shared" si="0"/>
        <v>990000</v>
      </c>
      <c r="F35" s="48">
        <f>IF(H34&lt;=0,0,IF(MAX(H$32:H34)&lt;100000,0.2,IF(MAX(H$32:H34)&lt;1000000,0.18,0.15)))*100</f>
        <v>18</v>
      </c>
      <c r="G35" s="44">
        <f t="shared" si="4"/>
        <v>135467.64</v>
      </c>
      <c r="H35" s="6">
        <f t="shared" si="1"/>
        <v>600965.64</v>
      </c>
      <c r="J35" s="76">
        <v>1992</v>
      </c>
      <c r="K35" s="76" t="s">
        <v>30</v>
      </c>
      <c r="L35" s="76" t="str">
        <f t="shared" si="2"/>
        <v>1992(H4)</v>
      </c>
    </row>
    <row r="36" spans="2:12" ht="15" customHeight="1">
      <c r="B36" s="63">
        <f t="shared" si="5"/>
        <v>39083</v>
      </c>
      <c r="C36" s="74"/>
      <c r="D36" s="5">
        <f t="shared" si="3"/>
        <v>287100</v>
      </c>
      <c r="E36" s="5">
        <f t="shared" si="0"/>
        <v>990000</v>
      </c>
      <c r="F36" s="48">
        <f>IF(H35&lt;=0,0,IF(MAX(H$32:H35)&lt;100000,0.2,IF(MAX(H$32:H35)&lt;1000000,0.18,0.15)))*100</f>
        <v>18</v>
      </c>
      <c r="G36" s="44">
        <f t="shared" si="4"/>
        <v>108173.8152</v>
      </c>
      <c r="H36" s="6">
        <f t="shared" si="1"/>
        <v>422039.4552</v>
      </c>
      <c r="J36" s="76">
        <v>1993</v>
      </c>
      <c r="K36" s="76" t="s">
        <v>31</v>
      </c>
      <c r="L36" s="76" t="str">
        <f t="shared" si="2"/>
        <v>1993(H5)</v>
      </c>
    </row>
    <row r="37" spans="2:12" ht="15" customHeight="1">
      <c r="B37" s="63">
        <f t="shared" si="5"/>
        <v>39448</v>
      </c>
      <c r="C37" s="74"/>
      <c r="D37" s="5">
        <f t="shared" si="3"/>
        <v>287100</v>
      </c>
      <c r="E37" s="5">
        <f t="shared" si="0"/>
        <v>990000</v>
      </c>
      <c r="F37" s="48">
        <f>IF(H36&lt;=0,0,IF(MAX(H$32:H36)&lt;100000,0.2,IF(MAX(H$32:H36)&lt;1000000,0.18,0.15)))*100</f>
        <v>18</v>
      </c>
      <c r="G37" s="44">
        <f t="shared" si="4"/>
        <v>75967.101936</v>
      </c>
      <c r="H37" s="6">
        <f t="shared" si="1"/>
        <v>210906.55713600002</v>
      </c>
      <c r="J37" s="76">
        <v>1994</v>
      </c>
      <c r="K37" s="76" t="s">
        <v>32</v>
      </c>
      <c r="L37" s="76" t="str">
        <f t="shared" si="2"/>
        <v>1994(H6)</v>
      </c>
    </row>
    <row r="38" spans="2:12" ht="15" customHeight="1">
      <c r="B38" s="63">
        <f t="shared" si="5"/>
        <v>39814</v>
      </c>
      <c r="C38" s="74"/>
      <c r="D38" s="5">
        <f t="shared" si="3"/>
        <v>287100</v>
      </c>
      <c r="E38" s="5">
        <f t="shared" si="0"/>
        <v>990000</v>
      </c>
      <c r="F38" s="48">
        <f>IF(H37&lt;=0,0,IF(MAX(H$32:H37)&lt;100000,0.2,IF(MAX(H$32:H37)&lt;1000000,0.18,0.15)))*100</f>
        <v>18</v>
      </c>
      <c r="G38" s="44">
        <f t="shared" si="4"/>
        <v>37963.180284480004</v>
      </c>
      <c r="H38" s="6">
        <f t="shared" si="1"/>
        <v>-38230.26257951998</v>
      </c>
      <c r="J38" s="76">
        <v>1995</v>
      </c>
      <c r="K38" s="76" t="s">
        <v>33</v>
      </c>
      <c r="L38" s="76" t="str">
        <f t="shared" si="2"/>
        <v>1995(H7)</v>
      </c>
    </row>
    <row r="39" spans="2:12" ht="15" customHeight="1">
      <c r="B39" s="63">
        <f t="shared" si="5"/>
        <v>40179</v>
      </c>
      <c r="C39" s="74"/>
      <c r="D39" s="5">
        <f t="shared" si="3"/>
        <v>287100</v>
      </c>
      <c r="E39" s="5">
        <f aca="true" t="shared" si="6" ref="E39:E52">E38+C39</f>
        <v>990000</v>
      </c>
      <c r="F39" s="48">
        <f>IF(H38&lt;=0,0,IF(MAX(H$32:H38)&lt;100000,0.2,IF(MAX(H$32:H38)&lt;1000000,0.18,0.15)))*100</f>
        <v>0</v>
      </c>
      <c r="G39" s="44">
        <f t="shared" si="4"/>
        <v>0</v>
      </c>
      <c r="H39" s="6">
        <f t="shared" si="1"/>
        <v>-325330.26257952</v>
      </c>
      <c r="J39" s="76">
        <v>1996</v>
      </c>
      <c r="K39" s="76" t="s">
        <v>34</v>
      </c>
      <c r="L39" s="76" t="str">
        <f t="shared" si="2"/>
        <v>1996(H8)</v>
      </c>
    </row>
    <row r="40" spans="2:12" ht="15" customHeight="1">
      <c r="B40" s="63">
        <f t="shared" si="5"/>
        <v>40544</v>
      </c>
      <c r="C40" s="74"/>
      <c r="D40" s="5">
        <f t="shared" si="3"/>
        <v>287100</v>
      </c>
      <c r="E40" s="5">
        <f t="shared" si="6"/>
        <v>990000</v>
      </c>
      <c r="F40" s="48">
        <f>IF(H39&lt;=0,0,IF(MAX(H$32:H39)&lt;100000,0.2,IF(MAX(H$32:H39)&lt;1000000,0.18,0.15)))*100</f>
        <v>0</v>
      </c>
      <c r="G40" s="44">
        <f t="shared" si="4"/>
        <v>0</v>
      </c>
      <c r="H40" s="6">
        <f t="shared" si="1"/>
        <v>-612430.26257952</v>
      </c>
      <c r="J40" s="76">
        <v>1997</v>
      </c>
      <c r="K40" s="76" t="s">
        <v>35</v>
      </c>
      <c r="L40" s="76" t="str">
        <f t="shared" si="2"/>
        <v>1997(H9)</v>
      </c>
    </row>
    <row r="41" spans="2:12" ht="15" customHeight="1">
      <c r="B41" s="63">
        <f t="shared" si="5"/>
        <v>40909</v>
      </c>
      <c r="C41" s="74"/>
      <c r="D41" s="5">
        <f t="shared" si="3"/>
        <v>287100</v>
      </c>
      <c r="E41" s="5">
        <f t="shared" si="6"/>
        <v>990000</v>
      </c>
      <c r="F41" s="48">
        <f>IF(H40&lt;=0,0,IF(MAX(H$32:H40)&lt;100000,0.2,IF(MAX(H$32:H40)&lt;1000000,0.18,0.15)))*100</f>
        <v>0</v>
      </c>
      <c r="G41" s="44">
        <f t="shared" si="4"/>
        <v>0</v>
      </c>
      <c r="H41" s="6">
        <f t="shared" si="1"/>
        <v>-899530.26257952</v>
      </c>
      <c r="J41" s="76">
        <v>1998</v>
      </c>
      <c r="K41" s="76" t="s">
        <v>36</v>
      </c>
      <c r="L41" s="76" t="str">
        <f t="shared" si="2"/>
        <v>1998(H10)</v>
      </c>
    </row>
    <row r="42" spans="2:12" ht="15" customHeight="1">
      <c r="B42" s="63">
        <f t="shared" si="5"/>
        <v>41275</v>
      </c>
      <c r="C42" s="74"/>
      <c r="D42" s="5">
        <f t="shared" si="3"/>
        <v>287100</v>
      </c>
      <c r="E42" s="5">
        <f t="shared" si="6"/>
        <v>990000</v>
      </c>
      <c r="F42" s="48">
        <f>IF(H41&lt;=0,0,IF(MAX(H$32:H41)&lt;100000,0.2,IF(MAX(H$32:H41)&lt;1000000,0.18,0.15)))*100</f>
        <v>0</v>
      </c>
      <c r="G42" s="44">
        <f t="shared" si="4"/>
        <v>0</v>
      </c>
      <c r="H42" s="6">
        <f t="shared" si="1"/>
        <v>-1186630.26257952</v>
      </c>
      <c r="J42" s="76">
        <v>1999</v>
      </c>
      <c r="K42" s="76" t="s">
        <v>37</v>
      </c>
      <c r="L42" s="76" t="str">
        <f t="shared" si="2"/>
        <v>1999(H11)</v>
      </c>
    </row>
    <row r="43" spans="2:12" ht="15" customHeight="1">
      <c r="B43" s="63">
        <f t="shared" si="5"/>
        <v>41640</v>
      </c>
      <c r="C43" s="74"/>
      <c r="D43" s="5">
        <f t="shared" si="3"/>
        <v>287100</v>
      </c>
      <c r="E43" s="5">
        <f t="shared" si="6"/>
        <v>990000</v>
      </c>
      <c r="F43" s="48">
        <f>IF(H42&lt;=0,0,IF(MAX(H$32:H42)&lt;100000,0.2,IF(MAX(H$32:H42)&lt;1000000,0.18,0.15)))*100</f>
        <v>0</v>
      </c>
      <c r="G43" s="44">
        <f t="shared" si="4"/>
        <v>0</v>
      </c>
      <c r="H43" s="6">
        <f t="shared" si="1"/>
        <v>-1473730.26257952</v>
      </c>
      <c r="J43" s="76">
        <v>2000</v>
      </c>
      <c r="K43" s="76" t="s">
        <v>38</v>
      </c>
      <c r="L43" s="76" t="str">
        <f t="shared" si="2"/>
        <v>2000(H12)</v>
      </c>
    </row>
    <row r="44" spans="2:12" ht="15" customHeight="1">
      <c r="B44" s="63">
        <f t="shared" si="5"/>
        <v>42005</v>
      </c>
      <c r="C44" s="74"/>
      <c r="D44" s="5">
        <f t="shared" si="3"/>
        <v>287100</v>
      </c>
      <c r="E44" s="5">
        <f t="shared" si="6"/>
        <v>990000</v>
      </c>
      <c r="F44" s="48">
        <f>IF(H43&lt;=0,0,IF(MAX(H$32:H43)&lt;100000,0.2,IF(MAX(H$32:H43)&lt;1000000,0.18,0.15)))*100</f>
        <v>0</v>
      </c>
      <c r="G44" s="44">
        <f t="shared" si="4"/>
        <v>0</v>
      </c>
      <c r="H44" s="6">
        <f t="shared" si="1"/>
        <v>-1760830.26257952</v>
      </c>
      <c r="J44" s="76">
        <v>2001</v>
      </c>
      <c r="K44" s="76" t="s">
        <v>39</v>
      </c>
      <c r="L44" s="76" t="str">
        <f t="shared" si="2"/>
        <v>2001(H13)</v>
      </c>
    </row>
    <row r="45" spans="2:12" ht="15" customHeight="1">
      <c r="B45" s="63">
        <f t="shared" si="5"/>
        <v>42370</v>
      </c>
      <c r="C45" s="74"/>
      <c r="D45" s="5">
        <f t="shared" si="3"/>
        <v>287100</v>
      </c>
      <c r="E45" s="5">
        <f t="shared" si="6"/>
        <v>990000</v>
      </c>
      <c r="F45" s="48">
        <f>IF(H44&lt;=0,0,IF(MAX(H$32:H44)&lt;100000,0.2,IF(MAX(H$32:H44)&lt;1000000,0.18,0.15)))*100</f>
        <v>0</v>
      </c>
      <c r="G45" s="44">
        <f t="shared" si="4"/>
        <v>0</v>
      </c>
      <c r="H45" s="6">
        <f t="shared" si="1"/>
        <v>-2047930.26257952</v>
      </c>
      <c r="J45" s="76">
        <v>2002</v>
      </c>
      <c r="K45" s="76" t="s">
        <v>40</v>
      </c>
      <c r="L45" s="76" t="str">
        <f t="shared" si="2"/>
        <v>2002(H14)</v>
      </c>
    </row>
    <row r="46" spans="2:12" ht="15" customHeight="1">
      <c r="B46" s="63">
        <f t="shared" si="5"/>
        <v>42736</v>
      </c>
      <c r="C46" s="74"/>
      <c r="D46" s="5">
        <f t="shared" si="3"/>
        <v>287100</v>
      </c>
      <c r="E46" s="5">
        <f t="shared" si="6"/>
        <v>990000</v>
      </c>
      <c r="F46" s="48">
        <f>IF(H45&lt;=0,0,IF(MAX(H$32:H45)&lt;100000,0.2,IF(MAX(H$32:H45)&lt;1000000,0.18,0.15)))*100</f>
        <v>0</v>
      </c>
      <c r="G46" s="44">
        <f t="shared" si="4"/>
        <v>0</v>
      </c>
      <c r="H46" s="6">
        <f t="shared" si="1"/>
        <v>-2335030.2625795202</v>
      </c>
      <c r="J46" s="76">
        <v>2003</v>
      </c>
      <c r="K46" s="76" t="s">
        <v>41</v>
      </c>
      <c r="L46" s="76" t="str">
        <f t="shared" si="2"/>
        <v>2003(H15)</v>
      </c>
    </row>
    <row r="47" spans="2:12" ht="15" customHeight="1">
      <c r="B47" s="63">
        <f t="shared" si="5"/>
        <v>43101</v>
      </c>
      <c r="C47" s="74"/>
      <c r="D47" s="5">
        <f t="shared" si="3"/>
        <v>287100</v>
      </c>
      <c r="E47" s="5">
        <f t="shared" si="6"/>
        <v>990000</v>
      </c>
      <c r="F47" s="48">
        <f>IF(H46&lt;=0,0,IF(MAX(H$32:H46)&lt;100000,0.2,IF(MAX(H$32:H46)&lt;1000000,0.18,0.15)))*100</f>
        <v>0</v>
      </c>
      <c r="G47" s="44">
        <f t="shared" si="4"/>
        <v>0</v>
      </c>
      <c r="H47" s="6">
        <f t="shared" si="1"/>
        <v>-2622130.2625795202</v>
      </c>
      <c r="J47" s="76">
        <v>2004</v>
      </c>
      <c r="K47" s="76" t="s">
        <v>42</v>
      </c>
      <c r="L47" s="76" t="str">
        <f t="shared" si="2"/>
        <v>2004(H16)</v>
      </c>
    </row>
    <row r="48" spans="2:12" ht="15" customHeight="1">
      <c r="B48" s="63">
        <f t="shared" si="5"/>
        <v>43466</v>
      </c>
      <c r="C48" s="74"/>
      <c r="D48" s="5">
        <f t="shared" si="3"/>
        <v>287100</v>
      </c>
      <c r="E48" s="5">
        <f t="shared" si="6"/>
        <v>990000</v>
      </c>
      <c r="F48" s="48">
        <f>IF(H47&lt;=0,0,IF(MAX(H$32:H47)&lt;100000,0.2,IF(MAX(H$32:H47)&lt;1000000,0.18,0.15)))*100</f>
        <v>0</v>
      </c>
      <c r="G48" s="44">
        <f t="shared" si="4"/>
        <v>0</v>
      </c>
      <c r="H48" s="6">
        <f t="shared" si="1"/>
        <v>-2909230.2625795202</v>
      </c>
      <c r="J48" s="76">
        <v>2005</v>
      </c>
      <c r="K48" s="76" t="s">
        <v>43</v>
      </c>
      <c r="L48" s="76" t="str">
        <f t="shared" si="2"/>
        <v>2005(H17)</v>
      </c>
    </row>
    <row r="49" spans="2:12" ht="15" customHeight="1">
      <c r="B49" s="63">
        <f t="shared" si="5"/>
        <v>43831</v>
      </c>
      <c r="C49" s="74"/>
      <c r="D49" s="5">
        <f t="shared" si="3"/>
        <v>287100</v>
      </c>
      <c r="E49" s="5">
        <f t="shared" si="6"/>
        <v>990000</v>
      </c>
      <c r="F49" s="48">
        <f>IF(H48&lt;=0,0,IF(MAX(H$32:H48)&lt;100000,0.2,IF(MAX(H$32:H48)&lt;1000000,0.18,0.15)))*100</f>
        <v>0</v>
      </c>
      <c r="G49" s="44">
        <f t="shared" si="4"/>
        <v>0</v>
      </c>
      <c r="H49" s="6">
        <f t="shared" si="1"/>
        <v>-3196330.2625795202</v>
      </c>
      <c r="J49" s="76">
        <v>2006</v>
      </c>
      <c r="K49" s="76" t="s">
        <v>44</v>
      </c>
      <c r="L49" s="76" t="str">
        <f t="shared" si="2"/>
        <v>2006(H18)</v>
      </c>
    </row>
    <row r="50" spans="2:12" ht="15" customHeight="1">
      <c r="B50" s="63">
        <f t="shared" si="5"/>
        <v>44197</v>
      </c>
      <c r="C50" s="74"/>
      <c r="D50" s="5">
        <f t="shared" si="3"/>
        <v>287100</v>
      </c>
      <c r="E50" s="5">
        <f t="shared" si="6"/>
        <v>990000</v>
      </c>
      <c r="F50" s="48">
        <f>IF(H49&lt;=0,0,IF(MAX(H$32:H49)&lt;100000,0.2,IF(MAX(H$32:H49)&lt;1000000,0.18,0.15)))*100</f>
        <v>0</v>
      </c>
      <c r="G50" s="44">
        <f t="shared" si="4"/>
        <v>0</v>
      </c>
      <c r="H50" s="6">
        <f t="shared" si="1"/>
        <v>-3483430.2625795202</v>
      </c>
      <c r="J50" s="76">
        <v>2007</v>
      </c>
      <c r="K50" s="76" t="s">
        <v>45</v>
      </c>
      <c r="L50" s="76" t="str">
        <f t="shared" si="2"/>
        <v>2007(H19)</v>
      </c>
    </row>
    <row r="51" spans="2:12" ht="15" customHeight="1">
      <c r="B51" s="63">
        <f t="shared" si="5"/>
        <v>44562</v>
      </c>
      <c r="C51" s="74"/>
      <c r="D51" s="5">
        <f t="shared" si="3"/>
        <v>287100</v>
      </c>
      <c r="E51" s="5">
        <f t="shared" si="6"/>
        <v>990000</v>
      </c>
      <c r="F51" s="48">
        <f>IF(H50&lt;=0,0,IF(MAX(H$32:H50)&lt;100000,0.2,IF(MAX(H$32:H50)&lt;1000000,0.18,0.15)))*100</f>
        <v>0</v>
      </c>
      <c r="G51" s="44">
        <f t="shared" si="4"/>
        <v>0</v>
      </c>
      <c r="H51" s="6">
        <f t="shared" si="1"/>
        <v>-3770530.2625795202</v>
      </c>
      <c r="J51" s="76">
        <v>2008</v>
      </c>
      <c r="K51" s="76" t="s">
        <v>46</v>
      </c>
      <c r="L51" s="76" t="str">
        <f t="shared" si="2"/>
        <v>2008(H20)</v>
      </c>
    </row>
    <row r="52" spans="2:8" ht="15" customHeight="1">
      <c r="B52" s="64">
        <f t="shared" si="5"/>
        <v>44927</v>
      </c>
      <c r="C52" s="75"/>
      <c r="D52" s="7">
        <f t="shared" si="3"/>
        <v>287100</v>
      </c>
      <c r="E52" s="7">
        <f t="shared" si="6"/>
        <v>990000</v>
      </c>
      <c r="F52" s="49">
        <f>IF(H51&lt;=0,0,IF(MAX(H$32:H51)&lt;100000,0.2,IF(MAX(H$32:H51)&lt;1000000,0.18,0.15)))*100</f>
        <v>0</v>
      </c>
      <c r="G52" s="45">
        <f t="shared" si="4"/>
        <v>0</v>
      </c>
      <c r="H52" s="8">
        <f t="shared" si="1"/>
        <v>-4057630.2625795202</v>
      </c>
    </row>
    <row r="54" spans="3:13" s="1" customFormat="1" ht="13.5">
      <c r="C54" s="3"/>
      <c r="D54" s="2"/>
      <c r="E54" s="2"/>
      <c r="F54" s="2"/>
      <c r="G54" s="2"/>
      <c r="H54" s="128"/>
      <c r="I54" s="128"/>
      <c r="J54" s="77" t="s">
        <v>49</v>
      </c>
      <c r="K54" s="78"/>
      <c r="L54" s="78"/>
      <c r="M54" s="78"/>
    </row>
    <row r="55" spans="2:13" s="1" customFormat="1" ht="15" customHeight="1">
      <c r="B55" s="90" t="s">
        <v>47</v>
      </c>
      <c r="C55" s="91" t="s">
        <v>70</v>
      </c>
      <c r="D55" s="2"/>
      <c r="E55" s="2"/>
      <c r="F55" s="116" t="s">
        <v>62</v>
      </c>
      <c r="G55" s="116"/>
      <c r="H55" s="116"/>
      <c r="I55" s="116"/>
      <c r="J55" s="116"/>
      <c r="K55" s="78"/>
      <c r="L55" s="78"/>
      <c r="M55" s="78"/>
    </row>
    <row r="56" spans="2:13" s="1" customFormat="1" ht="15" customHeight="1">
      <c r="B56" s="90" t="s">
        <v>48</v>
      </c>
      <c r="C56" s="91" t="s">
        <v>71</v>
      </c>
      <c r="D56" s="2"/>
      <c r="E56" s="2"/>
      <c r="F56" s="116" t="s">
        <v>14</v>
      </c>
      <c r="G56" s="127"/>
      <c r="H56" s="127"/>
      <c r="I56" s="127"/>
      <c r="J56" s="127"/>
      <c r="K56" s="78"/>
      <c r="L56" s="78"/>
      <c r="M56" s="78"/>
    </row>
    <row r="57" spans="3:13" s="1" customFormat="1" ht="5.25" customHeight="1">
      <c r="C57" s="3"/>
      <c r="D57" s="2"/>
      <c r="E57" s="2"/>
      <c r="F57" s="39"/>
      <c r="G57" s="40"/>
      <c r="H57" s="40"/>
      <c r="I57" s="79"/>
      <c r="J57" s="79"/>
      <c r="K57" s="78"/>
      <c r="L57" s="78"/>
      <c r="M57" s="78"/>
    </row>
    <row r="58" spans="3:13" s="1" customFormat="1" ht="11.25" customHeight="1">
      <c r="C58" s="3"/>
      <c r="D58" s="2"/>
      <c r="E58" s="2"/>
      <c r="F58" s="109" t="s">
        <v>15</v>
      </c>
      <c r="G58" s="109"/>
      <c r="H58" s="109"/>
      <c r="I58" s="109"/>
      <c r="J58" s="109"/>
      <c r="K58" s="78"/>
      <c r="L58" s="78"/>
      <c r="M58" s="78"/>
    </row>
  </sheetData>
  <sheetProtection password="C73B" sheet="1" objects="1" scenarios="1"/>
  <mergeCells count="23">
    <mergeCell ref="B9:H9"/>
    <mergeCell ref="B30:B31"/>
    <mergeCell ref="C30:C31"/>
    <mergeCell ref="B10:H10"/>
    <mergeCell ref="B11:H11"/>
    <mergeCell ref="C23:H23"/>
    <mergeCell ref="C25:H25"/>
    <mergeCell ref="C27:H27"/>
    <mergeCell ref="C28:H28"/>
    <mergeCell ref="F56:J56"/>
    <mergeCell ref="D30:D31"/>
    <mergeCell ref="E30:E31"/>
    <mergeCell ref="H54:I54"/>
    <mergeCell ref="F58:J58"/>
    <mergeCell ref="B3:H3"/>
    <mergeCell ref="B5:H5"/>
    <mergeCell ref="B18:H18"/>
    <mergeCell ref="B19:H19"/>
    <mergeCell ref="B13:H13"/>
    <mergeCell ref="F30:H30"/>
    <mergeCell ref="B12:H12"/>
    <mergeCell ref="B17:H17"/>
    <mergeCell ref="F55:J55"/>
  </mergeCells>
  <dataValidations count="4">
    <dataValidation type="list" allowBlank="1" showInputMessage="1" showErrorMessage="1" sqref="B32">
      <formula1>$L$32:$L$51</formula1>
    </dataValidation>
    <dataValidation type="whole" operator="greaterThan" allowBlank="1" showInputMessage="1" showErrorMessage="1" sqref="C32">
      <formula1>0</formula1>
    </dataValidation>
    <dataValidation type="whole" operator="greaterThanOrEqual" allowBlank="1" showInputMessage="1" showErrorMessage="1" sqref="C33:C52">
      <formula1>-E32</formula1>
    </dataValidation>
    <dataValidation type="list" allowBlank="1" showInputMessage="1" showErrorMessage="1" sqref="B23">
      <formula1>"20,21,22,23,24,25,26,27,28,29,30,31,32,33,34,35,36,37,38,39,40"</formula1>
    </dataValidation>
  </dataValidations>
  <hyperlinks>
    <hyperlink ref="F55" r:id="rId1" display="shimazaki@shima-office.com"/>
    <hyperlink ref="F56" r:id="rId2" display="http://shima-office.com"/>
  </hyperlinks>
  <printOptions/>
  <pageMargins left="0.75" right="0.75" top="0.71" bottom="0.67" header="0.35" footer="0.512"/>
  <pageSetup horizontalDpi="600" verticalDpi="600" orientation="portrait" paperSize="9" r:id="rId3"/>
  <ignoredErrors>
    <ignoredError sqref="B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C5:D12"/>
  <sheetViews>
    <sheetView showGridLines="0" showRowColHeaders="0" workbookViewId="0" topLeftCell="A1">
      <selection activeCell="B42" sqref="B42"/>
    </sheetView>
  </sheetViews>
  <sheetFormatPr defaultColWidth="9.00390625" defaultRowHeight="13.5"/>
  <cols>
    <col min="1" max="2" width="9.00390625" style="56" customWidth="1"/>
    <col min="3" max="3" width="10.50390625" style="3" bestFit="1" customWidth="1"/>
    <col min="4" max="4" width="49.50390625" style="56" customWidth="1"/>
    <col min="5" max="16384" width="9.00390625" style="56" customWidth="1"/>
  </cols>
  <sheetData>
    <row r="5" ht="13.5">
      <c r="D5" s="53">
        <f ca="1">TODAY()</f>
        <v>40767</v>
      </c>
    </row>
    <row r="8" spans="3:4" ht="24" customHeight="1">
      <c r="C8" s="130" t="s">
        <v>54</v>
      </c>
      <c r="D8" s="131"/>
    </row>
    <row r="10" spans="3:4" ht="21" customHeight="1">
      <c r="C10" s="57" t="s">
        <v>50</v>
      </c>
      <c r="D10" s="58" t="s">
        <v>51</v>
      </c>
    </row>
    <row r="11" spans="3:4" ht="18.75" customHeight="1">
      <c r="C11" s="59">
        <v>39829</v>
      </c>
      <c r="D11" s="60" t="s">
        <v>53</v>
      </c>
    </row>
    <row r="12" spans="3:4" ht="18.75" customHeight="1">
      <c r="C12" s="61">
        <v>39830</v>
      </c>
      <c r="D12" s="62" t="s">
        <v>52</v>
      </c>
    </row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</sheetData>
  <sheetProtection password="C73B" sheet="1" objects="1" scenarios="1" selectLockedCells="1" selectUnlockedCells="1"/>
  <mergeCells count="1">
    <mergeCell ref="C8:D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島崎哲朗</cp:lastModifiedBy>
  <cp:lastPrinted>2011-05-10T02:56:40Z</cp:lastPrinted>
  <dcterms:created xsi:type="dcterms:W3CDTF">1997-01-08T22:48:59Z</dcterms:created>
  <dcterms:modified xsi:type="dcterms:W3CDTF">2011-08-12T08:10:55Z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